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- Filières\2.3- Bois domestique\Reglementation-Loi-Norme\Législatif\Loi de finances\2020\Synthèse CITE Prime\"/>
    </mc:Choice>
  </mc:AlternateContent>
  <xr:revisionPtr revIDLastSave="0" documentId="13_ncr:1_{C3873895-4F72-4F53-BFF4-01B20121F94B}" xr6:coauthVersionLast="45" xr6:coauthVersionMax="45" xr10:uidLastSave="{00000000-0000-0000-0000-000000000000}"/>
  <bookViews>
    <workbookView xWindow="-110" yWindow="-110" windowWidth="19420" windowHeight="10420" xr2:uid="{656BA8D5-3910-4964-AB62-CEBE231588B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31" i="1" s="1"/>
  <c r="E18" i="1"/>
  <c r="G15" i="1" s="1"/>
  <c r="H15" i="1" l="1"/>
  <c r="H16" i="1" s="1"/>
  <c r="H17" i="1" s="1"/>
  <c r="F15" i="1"/>
  <c r="F16" i="1" s="1"/>
  <c r="F17" i="1" s="1"/>
  <c r="E15" i="1"/>
  <c r="E16" i="1" s="1"/>
  <c r="E17" i="1" s="1"/>
  <c r="G16" i="1"/>
  <c r="G17" i="1" s="1"/>
  <c r="B10" i="1"/>
  <c r="A15" i="1" l="1"/>
  <c r="B21" i="1" s="1"/>
  <c r="A11" i="1"/>
  <c r="B25" i="1" s="1"/>
  <c r="B22" i="1" l="1"/>
  <c r="B24" i="1" s="1"/>
</calcChain>
</file>

<file path=xl/sharedStrings.xml><?xml version="1.0" encoding="utf-8"?>
<sst xmlns="http://schemas.openxmlformats.org/spreadsheetml/2006/main" count="64" uniqueCount="57">
  <si>
    <t>Revenus du ménage</t>
  </si>
  <si>
    <t>Île-de-France</t>
  </si>
  <si>
    <t>Hors Île-de-France</t>
  </si>
  <si>
    <t>Nombre de personnes composant le ménage</t>
  </si>
  <si>
    <t>Très modestes</t>
  </si>
  <si>
    <t>Modestes</t>
  </si>
  <si>
    <t>Par personnes supplémentaires</t>
  </si>
  <si>
    <t>Localisation du logement</t>
  </si>
  <si>
    <t>Quotien Familial</t>
  </si>
  <si>
    <t>Quotient familial</t>
  </si>
  <si>
    <r>
      <t>(1</t>
    </r>
    <r>
      <rPr>
        <vertAlign val="superscript"/>
        <sz val="11"/>
        <color rgb="FF000000"/>
        <rFont val="Calibri"/>
        <family val="2"/>
        <scheme val="minor"/>
      </rPr>
      <t>er</t>
    </r>
    <r>
      <rPr>
        <sz val="11"/>
        <color rgb="FF000000"/>
        <rFont val="Calibri"/>
        <family val="2"/>
        <scheme val="minor"/>
      </rPr>
      <t xml:space="preserve"> et 2ème enfants = 0,5 puis = 1 dès le 3</t>
    </r>
    <r>
      <rPr>
        <vertAlign val="superscript"/>
        <sz val="11"/>
        <color rgb="FF000000"/>
        <rFont val="Calibri"/>
        <family val="2"/>
        <scheme val="minor"/>
      </rPr>
      <t>ème</t>
    </r>
    <r>
      <rPr>
        <sz val="11"/>
        <color rgb="FF000000"/>
        <rFont val="Calibri"/>
        <family val="2"/>
        <scheme val="minor"/>
      </rPr>
      <t>)</t>
    </r>
  </si>
  <si>
    <t>Revenu fiscal de référence du ménage</t>
  </si>
  <si>
    <t>Etape 1 bis</t>
  </si>
  <si>
    <t>Etape 2 : Quel montant d'aide ?</t>
  </si>
  <si>
    <t>Types d'appareils de chauffage au bois domestique</t>
  </si>
  <si>
    <t>Ma Prime Rénov</t>
  </si>
  <si>
    <t>CITE</t>
  </si>
  <si>
    <t>Intermédiaires</t>
  </si>
  <si>
    <t>Chaudières biomasse à alimentation automatique</t>
  </si>
  <si>
    <t>Chaudières biomasse à alimentation manuelle</t>
  </si>
  <si>
    <t>Poêles à granulés, cuisinières à granulés</t>
  </si>
  <si>
    <t>Poêles à bûches, cuisinières à bûches</t>
  </si>
  <si>
    <t>Foyers fermés, inserts, à bûches ou à granulés</t>
  </si>
  <si>
    <t>Niveau de revenus du ménage éligible</t>
  </si>
  <si>
    <t>Catégorie de revenus du ménage</t>
  </si>
  <si>
    <t>Revenus très modestes</t>
  </si>
  <si>
    <t>Revenus modestes</t>
  </si>
  <si>
    <t>Revenus intermédiaires ou supérieurs</t>
  </si>
  <si>
    <t>Vous êtes éligible au Crédit d'Impôt Transistion Energétique</t>
  </si>
  <si>
    <t>Vous n'êtes pas éligible au Crédit d'Impôt Transistion Energétique</t>
  </si>
  <si>
    <t>Montant de l'aide plafonnée selon le prix</t>
  </si>
  <si>
    <t>Montant maximum de l'aide Prime/CITE possible</t>
  </si>
  <si>
    <t>Plafond de dépense éligible (€TTC) Max du prix de l'équipement (matériel + pose) pris en compte pour le calcul du max des aides</t>
  </si>
  <si>
    <t>Composition du foyer fiscal</t>
  </si>
  <si>
    <t>1 célibataire, veuf ou divorcé</t>
  </si>
  <si>
    <t>couple</t>
  </si>
  <si>
    <t>Version Mai 2020</t>
  </si>
  <si>
    <t xml:space="preserve">Attention </t>
  </si>
  <si>
    <t>Bonus par personnes à charge</t>
  </si>
  <si>
    <t>Maximum de l'aide CITE</t>
  </si>
  <si>
    <t>Montants maximum des aides selon travaux</t>
  </si>
  <si>
    <t>Prix de l'équipement + pose (en € TTC)</t>
  </si>
  <si>
    <t>Ne concerne pour le moment que les propriétaires d’un logement achevé depuis plus de 2 ans et déclaré comme habitation principale.</t>
  </si>
  <si>
    <t>Annexes : Tableaux des données utilisées</t>
  </si>
  <si>
    <t>Annexes : Messages à afficher</t>
  </si>
  <si>
    <t>Revenu fiscal de référence du ménage (sur l'avis d'impôt de l'année précédent la dépense)</t>
  </si>
  <si>
    <t>Pour un même logement sur 5 années consécutives, le cumul des primes rénov d’un ménage vaut maximum 20 000€.</t>
  </si>
  <si>
    <t>Pour un même logement sur 5 années consécutives le CITE est plafonné selon la composition du ménage suivante :</t>
  </si>
  <si>
    <t>Montant maximum d'aide complémentaires CEE et Action logement</t>
  </si>
  <si>
    <t>Calculateur de l'aide MaPrimeRénov' ou CITE</t>
  </si>
  <si>
    <r>
      <t xml:space="preserve">Ce tableur est fourni par le SER à ses adhérents. Il calcul le montant de l'aide MaPrimeRénov' ou CITE pour l'installation d'appareils indépendants ou de chaudières à bûche ou granulés en maison individuelle. Les champs </t>
    </r>
    <r>
      <rPr>
        <sz val="11"/>
        <color theme="8"/>
        <rFont val="Calibri"/>
        <family val="2"/>
        <scheme val="minor"/>
      </rPr>
      <t>bleus</t>
    </r>
    <r>
      <rPr>
        <sz val="11"/>
        <color theme="1"/>
        <rFont val="Calibri"/>
        <family val="2"/>
        <scheme val="minor"/>
      </rPr>
      <t xml:space="preserve"> sont à renseigner.</t>
    </r>
  </si>
  <si>
    <t>Etape 1 : Eligibilité à MaPrimeRénov' ou CITE ?</t>
  </si>
  <si>
    <t>Vous êtes éligible à MaPrimeRénov' passez à l'étape 2</t>
  </si>
  <si>
    <t>Vous n'êtes pas éligible à MaPrimeRénov' vérifiez votre éligibilité au CITE en remplissant l'étape 1 bis.</t>
  </si>
  <si>
    <t>Montant maximum de cumul de toutes aides avec MaPrimeRénov' (montant MaPrimeRénov' inclus)</t>
  </si>
  <si>
    <t>Ce calculateur ne prend pas en compte le détail du cumul de différentes aides, ni le cumul d'une même aide pour plusieurs travaux.</t>
  </si>
  <si>
    <t>La mobilisation d'autres aides pourra entrainer un ajustement à la baisse de l'aide MaPrimeRénov' s'il y a dépassement des cumuls maximums.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</si>
</sst>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6" fontId="3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7" xfId="0" applyBorder="1"/>
    <xf numFmtId="6" fontId="3" fillId="0" borderId="5" xfId="0" applyNumberFormat="1" applyFont="1" applyBorder="1" applyAlignment="1">
      <alignment horizontal="center" vertical="center"/>
    </xf>
    <xf numFmtId="0" fontId="0" fillId="0" borderId="9" xfId="0" applyBorder="1"/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3" xfId="0" applyNumberFormat="1" applyFont="1" applyBorder="1" applyAlignment="1">
      <alignment horizontal="right" vertical="center" wrapText="1"/>
    </xf>
    <xf numFmtId="6" fontId="3" fillId="0" borderId="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0" fillId="0" borderId="1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64" fontId="3" fillId="0" borderId="5" xfId="0" applyNumberFormat="1" applyFont="1" applyBorder="1" applyAlignment="1">
      <alignment horizontal="right" vertical="center"/>
    </xf>
    <xf numFmtId="0" fontId="0" fillId="0" borderId="7" xfId="0" applyFill="1" applyBorder="1"/>
    <xf numFmtId="0" fontId="1" fillId="0" borderId="0" xfId="0" applyFont="1"/>
    <xf numFmtId="0" fontId="0" fillId="3" borderId="12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8" fontId="1" fillId="0" borderId="7" xfId="0" applyNumberFormat="1" applyFont="1" applyBorder="1"/>
    <xf numFmtId="6" fontId="2" fillId="4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6" fontId="3" fillId="0" borderId="7" xfId="0" applyNumberFormat="1" applyFont="1" applyBorder="1" applyAlignment="1">
      <alignment horizontal="center" vertical="center"/>
    </xf>
    <xf numFmtId="0" fontId="7" fillId="0" borderId="22" xfId="0" applyFont="1" applyBorder="1"/>
    <xf numFmtId="0" fontId="0" fillId="0" borderId="23" xfId="0" applyBorder="1"/>
    <xf numFmtId="0" fontId="0" fillId="0" borderId="22" xfId="0" applyBorder="1"/>
    <xf numFmtId="0" fontId="1" fillId="0" borderId="22" xfId="0" applyFont="1" applyBorder="1"/>
    <xf numFmtId="0" fontId="1" fillId="0" borderId="22" xfId="0" applyFont="1" applyFill="1" applyBorder="1"/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4" xfId="0" applyBorder="1"/>
    <xf numFmtId="0" fontId="6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6" fontId="3" fillId="0" borderId="2" xfId="0" applyNumberFormat="1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1149350</xdr:colOff>
      <xdr:row>1</xdr:row>
      <xdr:rowOff>73992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08BC0C-9F35-4DBA-805D-9DAFA8FE67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9350" cy="8994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C98A9-E582-4263-810E-7DB0E086B641}">
  <dimension ref="A1:J41"/>
  <sheetViews>
    <sheetView showGridLines="0" tabSelected="1" workbookViewId="0">
      <selection sqref="A1:B1"/>
    </sheetView>
  </sheetViews>
  <sheetFormatPr baseColWidth="10" defaultRowHeight="14.5" x14ac:dyDescent="0.35"/>
  <cols>
    <col min="1" max="1" width="83.36328125" customWidth="1"/>
    <col min="2" max="2" width="42.08984375" customWidth="1"/>
    <col min="3" max="3" width="16.54296875" customWidth="1"/>
    <col min="4" max="4" width="42.08984375" customWidth="1"/>
    <col min="5" max="5" width="14.26953125" customWidth="1"/>
    <col min="6" max="6" width="12.6328125" customWidth="1"/>
    <col min="7" max="7" width="12.90625" customWidth="1"/>
    <col min="8" max="8" width="30.08984375" customWidth="1"/>
    <col min="9" max="9" width="5.453125" customWidth="1"/>
    <col min="10" max="10" width="37.81640625" customWidth="1"/>
  </cols>
  <sheetData>
    <row r="1" spans="1:10" ht="65" customHeight="1" x14ac:dyDescent="0.35">
      <c r="A1" s="57" t="s">
        <v>49</v>
      </c>
      <c r="B1" s="58"/>
    </row>
    <row r="2" spans="1:10" x14ac:dyDescent="0.35">
      <c r="A2" s="29" t="s">
        <v>36</v>
      </c>
      <c r="B2" s="30"/>
    </row>
    <row r="3" spans="1:10" ht="29" customHeight="1" x14ac:dyDescent="0.35">
      <c r="A3" s="34" t="s">
        <v>50</v>
      </c>
      <c r="B3" s="35"/>
    </row>
    <row r="4" spans="1:10" x14ac:dyDescent="0.35">
      <c r="A4" s="31"/>
      <c r="B4" s="30"/>
    </row>
    <row r="5" spans="1:10" x14ac:dyDescent="0.35">
      <c r="A5" s="32" t="s">
        <v>51</v>
      </c>
      <c r="B5" s="30"/>
      <c r="D5" s="21" t="s">
        <v>43</v>
      </c>
      <c r="J5" s="21" t="s">
        <v>44</v>
      </c>
    </row>
    <row r="6" spans="1:10" ht="15" thickBot="1" x14ac:dyDescent="0.4">
      <c r="A6" s="31" t="s">
        <v>42</v>
      </c>
      <c r="B6" s="30"/>
      <c r="J6" t="s">
        <v>25</v>
      </c>
    </row>
    <row r="7" spans="1:10" ht="15" thickBot="1" x14ac:dyDescent="0.4">
      <c r="A7" s="15" t="s">
        <v>7</v>
      </c>
      <c r="B7" s="16" t="s">
        <v>2</v>
      </c>
      <c r="D7" s="44" t="s">
        <v>0</v>
      </c>
      <c r="E7" s="45"/>
      <c r="F7" s="45"/>
      <c r="G7" s="45"/>
      <c r="H7" s="46"/>
      <c r="J7" t="s">
        <v>26</v>
      </c>
    </row>
    <row r="8" spans="1:10" ht="15" thickBot="1" x14ac:dyDescent="0.4">
      <c r="A8" s="15" t="s">
        <v>3</v>
      </c>
      <c r="B8" s="17">
        <v>1</v>
      </c>
      <c r="D8" s="5"/>
      <c r="E8" s="41" t="s">
        <v>1</v>
      </c>
      <c r="F8" s="42"/>
      <c r="G8" s="43" t="s">
        <v>2</v>
      </c>
      <c r="H8" s="42"/>
      <c r="J8" s="18" t="s">
        <v>27</v>
      </c>
    </row>
    <row r="9" spans="1:10" ht="15" thickBot="1" x14ac:dyDescent="0.4">
      <c r="A9" s="15" t="s">
        <v>45</v>
      </c>
      <c r="B9" s="23">
        <v>0</v>
      </c>
      <c r="D9" s="5" t="s">
        <v>3</v>
      </c>
      <c r="E9" s="1" t="s">
        <v>4</v>
      </c>
      <c r="F9" s="1" t="s">
        <v>5</v>
      </c>
      <c r="G9" s="1" t="s">
        <v>4</v>
      </c>
      <c r="H9" s="1" t="s">
        <v>5</v>
      </c>
    </row>
    <row r="10" spans="1:10" ht="15" thickBot="1" x14ac:dyDescent="0.4">
      <c r="A10" s="20" t="s">
        <v>24</v>
      </c>
      <c r="B10" s="22" t="str">
        <f>IF(B7="Île-de-France", IF(AND(B8=1,B9&lt;=E10),J6,IF(AND(B8=1,B9&lt;=F10),J7,IF(AND(B8=2,B9&lt;=E11),J6,IF(AND(B8=2,B9&lt;=F11),J7,IF(AND(B8=3,B9&lt;=E12),J6,IF(AND(B8=3,B9&lt;=F12),J7,IF(AND(B8=4,B9&lt;=E13),J6,IF(AND(B8=4,B9&lt;=F13),J7,IF(AND(B8=5,B9&lt;=E14),J6,IF(AND(B8=5,B9&lt;=F14),J7,IF(AND(B8=6,B9&lt;=E15),J6,IF(AND(B8=6,B9&lt;=F15),J7,IF(AND(B8=7,B9&lt;=E16),J6,IF(AND(B8=7,B9&lt;=F16),J7,IF(AND(B8=8,B9&lt;=E17),J6,IF(AND(B8=8,B9&lt;=F17),J7,J8)))))))))))))))),IF(B7="Hors Île-de-France", IF(AND(B8=1,B9&lt;=G10),J6,IF(AND(B8=1,B9&lt;=H10),J7,IF(AND(B8=2,B9&lt;=G11),J6,IF(AND(B8=2,B9&lt;=H11),J7,IF(AND(B8=3,B9&lt;=G12),J6,IF(AND(B8=3,B9&lt;=H12),J7,IF(AND(B8=4,B9&lt;=G13),J6,IF(AND(B8=4,B9&lt;=H13),J7,IF(AND(B8=5,B9&lt;=G14),J6,IF(AND(B8=5,B9&lt;=H14),J7,IF(AND(B8=6,B9&lt;=G15),J6,IF(AND(B8=6,B9&lt;=H15),J7,IF(AND(B8=7,B9&lt;=G16),J6,IF(AND(B8=7,B9&lt;=H16),J7,IF(AND(B8=8,B9&lt;=G17),J6,IF(AND(B8=8,B9&lt;=H17),J7,J8))))))))))))))))))</f>
        <v>Revenus très modestes</v>
      </c>
      <c r="D10" s="2">
        <v>1</v>
      </c>
      <c r="E10" s="3">
        <v>20593</v>
      </c>
      <c r="F10" s="3">
        <v>25068</v>
      </c>
      <c r="G10" s="3">
        <v>14879</v>
      </c>
      <c r="H10" s="3">
        <v>19074</v>
      </c>
      <c r="J10" t="s">
        <v>52</v>
      </c>
    </row>
    <row r="11" spans="1:10" ht="15" thickBot="1" x14ac:dyDescent="0.4">
      <c r="A11" s="32" t="str">
        <f>IF(OR(B10=J6,B10=J7),J10,J11)</f>
        <v>Vous êtes éligible à MaPrimeRénov' passez à l'étape 2</v>
      </c>
      <c r="B11" s="30"/>
      <c r="D11" s="2">
        <v>2</v>
      </c>
      <c r="E11" s="3">
        <v>30225</v>
      </c>
      <c r="F11" s="3">
        <v>36792</v>
      </c>
      <c r="G11" s="3">
        <v>21760</v>
      </c>
      <c r="H11" s="3">
        <v>27896</v>
      </c>
      <c r="J11" t="s">
        <v>53</v>
      </c>
    </row>
    <row r="12" spans="1:10" ht="15" thickBot="1" x14ac:dyDescent="0.4">
      <c r="A12" s="31"/>
      <c r="B12" s="30"/>
      <c r="D12" s="2">
        <v>3</v>
      </c>
      <c r="E12" s="3">
        <v>36297</v>
      </c>
      <c r="F12" s="3">
        <v>44188</v>
      </c>
      <c r="G12" s="3">
        <v>26170</v>
      </c>
      <c r="H12" s="3">
        <v>33547</v>
      </c>
    </row>
    <row r="13" spans="1:10" ht="15" thickBot="1" x14ac:dyDescent="0.4">
      <c r="A13" s="32" t="s">
        <v>12</v>
      </c>
      <c r="B13" s="30"/>
      <c r="D13" s="2">
        <v>4</v>
      </c>
      <c r="E13" s="3">
        <v>42381</v>
      </c>
      <c r="F13" s="3">
        <v>51597</v>
      </c>
      <c r="G13" s="3">
        <v>30572</v>
      </c>
      <c r="H13" s="3">
        <v>39192</v>
      </c>
      <c r="J13" t="s">
        <v>28</v>
      </c>
    </row>
    <row r="14" spans="1:10" ht="15" thickBot="1" x14ac:dyDescent="0.4">
      <c r="A14" s="6" t="s">
        <v>8</v>
      </c>
      <c r="B14" s="17">
        <v>1</v>
      </c>
      <c r="D14" s="2">
        <v>5</v>
      </c>
      <c r="E14" s="3">
        <v>48488</v>
      </c>
      <c r="F14" s="3">
        <v>59026</v>
      </c>
      <c r="G14" s="3">
        <v>34993</v>
      </c>
      <c r="H14" s="3">
        <v>44860</v>
      </c>
      <c r="J14" t="s">
        <v>29</v>
      </c>
    </row>
    <row r="15" spans="1:10" ht="15" thickBot="1" x14ac:dyDescent="0.4">
      <c r="A15" s="33" t="str">
        <f>IF(B10=J8,IF(AND(B14=1,B9&lt;E23),J13,IF(AND(B14=1.5,B9&lt;E24),J13,IF(AND(B14=2,B9&lt;E25),J13,IF(AND(B14=2.5,B9&lt;E26),J13,IF(AND(B14=3,B9&lt;E27),J13,IF(AND(B14=4,B9&lt;E28),J13,IF(AND(B14=5,B9&lt;E29),J13,IF(AND(B14=6,B9&lt;E30),J13,IF(AND(B14=7,B9&lt;E31),J13,J14))))))))),J14)</f>
        <v>Vous n'êtes pas éligible au Crédit d'Impôt Transistion Energétique</v>
      </c>
      <c r="B15" s="30"/>
      <c r="D15" s="2">
        <v>6</v>
      </c>
      <c r="E15" s="3">
        <f t="shared" ref="E15:H17" si="0">E14+$E$18</f>
        <v>54557</v>
      </c>
      <c r="F15" s="3">
        <f t="shared" si="0"/>
        <v>65095</v>
      </c>
      <c r="G15" s="3">
        <f t="shared" si="0"/>
        <v>41062</v>
      </c>
      <c r="H15" s="3">
        <f t="shared" si="0"/>
        <v>50929</v>
      </c>
    </row>
    <row r="16" spans="1:10" ht="15" thickBot="1" x14ac:dyDescent="0.4">
      <c r="A16" s="31"/>
      <c r="B16" s="30"/>
      <c r="D16" s="2">
        <v>7</v>
      </c>
      <c r="E16" s="3">
        <f t="shared" si="0"/>
        <v>60626</v>
      </c>
      <c r="F16" s="3">
        <f t="shared" si="0"/>
        <v>71164</v>
      </c>
      <c r="G16" s="3">
        <f t="shared" si="0"/>
        <v>47131</v>
      </c>
      <c r="H16" s="3">
        <f t="shared" si="0"/>
        <v>56998</v>
      </c>
    </row>
    <row r="17" spans="1:8" ht="15" thickBot="1" x14ac:dyDescent="0.4">
      <c r="A17" s="32" t="s">
        <v>13</v>
      </c>
      <c r="B17" s="30"/>
      <c r="D17" s="2">
        <v>8</v>
      </c>
      <c r="E17" s="3">
        <f t="shared" si="0"/>
        <v>66695</v>
      </c>
      <c r="F17" s="3">
        <f t="shared" si="0"/>
        <v>77233</v>
      </c>
      <c r="G17" s="3">
        <f t="shared" si="0"/>
        <v>53200</v>
      </c>
      <c r="H17" s="3">
        <f t="shared" si="0"/>
        <v>63067</v>
      </c>
    </row>
    <row r="18" spans="1:8" ht="15" thickBot="1" x14ac:dyDescent="0.4">
      <c r="A18" s="6" t="s">
        <v>14</v>
      </c>
      <c r="B18" s="17" t="s">
        <v>18</v>
      </c>
      <c r="D18" s="4" t="s">
        <v>6</v>
      </c>
      <c r="E18" s="19">
        <f>6069</f>
        <v>6069</v>
      </c>
      <c r="F18" s="19">
        <v>7424</v>
      </c>
      <c r="G18" s="19">
        <v>4412</v>
      </c>
      <c r="H18" s="19">
        <v>5651</v>
      </c>
    </row>
    <row r="19" spans="1:8" ht="15" customHeight="1" thickBot="1" x14ac:dyDescent="0.4">
      <c r="A19" s="20" t="s">
        <v>41</v>
      </c>
      <c r="B19" s="23">
        <v>0</v>
      </c>
    </row>
    <row r="20" spans="1:8" ht="15" customHeight="1" thickBot="1" x14ac:dyDescent="0.4">
      <c r="A20" s="31"/>
      <c r="B20" s="30"/>
      <c r="D20" s="39" t="s">
        <v>9</v>
      </c>
      <c r="E20" s="36" t="s">
        <v>11</v>
      </c>
    </row>
    <row r="21" spans="1:8" ht="15" thickBot="1" x14ac:dyDescent="0.4">
      <c r="A21" s="6" t="s">
        <v>31</v>
      </c>
      <c r="B21" s="60">
        <f>IF(AND(B18=D37,B10=J6),E37,IF(AND(B18=D37,B10=J7),F37,IF(AND(B18=D37,A15=J13),G37,IF(AND(B18=D38,B10=J6),E38,IF(AND(B18=D38,B10=J7),F38,IF(AND(B18=D38,A15=J13),G38,IF(AND(B18=D39,B10=J6),E39,IF(AND(B18=D39,B10=J7),F39,IF(AND(B18=D39,A15=J13),G39,IF(AND(B18=D40,B10=J6),E40,IF(AND(B18=D40,B10=J7),F40,IF(AND(B18=D40,A15=J13),G40,IF(AND(B18=D41,B10=J6),E41,IF(AND(B18=D41,B10=J7),F41,IF(AND(B18=D41,A15=J13),G41,0)))))))))))))))</f>
        <v>10000</v>
      </c>
      <c r="D21" s="40"/>
      <c r="E21" s="37"/>
    </row>
    <row r="22" spans="1:8" ht="14.5" customHeight="1" thickBot="1" x14ac:dyDescent="0.4">
      <c r="A22" s="24" t="s">
        <v>30</v>
      </c>
      <c r="B22" s="25">
        <f>IF(B10=J6,IF(0.9*B19&gt;B21,B21,0.9*B19),IF(OR(B10=J7,A15=J13),IF(0.75*B19&gt;B21,B21,0.75*B19),0))</f>
        <v>0</v>
      </c>
      <c r="D22" s="2" t="s">
        <v>10</v>
      </c>
      <c r="E22" s="38"/>
    </row>
    <row r="23" spans="1:8" ht="15" thickBot="1" x14ac:dyDescent="0.4">
      <c r="A23" s="31"/>
      <c r="B23" s="30"/>
      <c r="D23" s="2">
        <v>1</v>
      </c>
      <c r="E23" s="7">
        <v>27706</v>
      </c>
    </row>
    <row r="24" spans="1:8" ht="15.5" customHeight="1" thickBot="1" x14ac:dyDescent="0.4">
      <c r="A24" s="56" t="s">
        <v>48</v>
      </c>
      <c r="B24" s="59">
        <f>IF(B10=J6,IF(B18=D37,0.9*H37-B22,IF(B18=D38,0.9*H38-B22,IF(B18=D39,0.9*H39-B22,IF(B18=D40,0.9*H40-B22,IF(B18=D41,0.9*H41-B22,0))))),IF(B10=J7,IF(B18=D37,0.75*H37-B22,IF(B18=D38,0.75*H38-B22,IF(B18=D39,0.75*H39-B22,IF(B18=D40,0.75*H40-B22,IF(B18=D41,0.75*H41-B22))))),"Ce cumul n'est calculé que dans le cas de la Prime"))</f>
        <v>16200</v>
      </c>
      <c r="D24" s="2">
        <v>1.5</v>
      </c>
      <c r="E24" s="7">
        <v>35915</v>
      </c>
    </row>
    <row r="25" spans="1:8" ht="15" thickBot="1" x14ac:dyDescent="0.4">
      <c r="A25" s="6" t="s">
        <v>54</v>
      </c>
      <c r="B25" s="60">
        <f>IF(A11=J10,MIN(B19,IF(B18=D37,H37,IF(B18=D38,H38,IF(B18=D39,H39,IF(B18=D40,H40,IF(B18=D41,H41,1)))))),"Ce cumul n'est calculé que dans le cas de la Prime")</f>
        <v>0</v>
      </c>
      <c r="D25" s="2">
        <v>2</v>
      </c>
      <c r="E25" s="7">
        <v>44124</v>
      </c>
    </row>
    <row r="26" spans="1:8" ht="15" thickBot="1" x14ac:dyDescent="0.4">
      <c r="A26" s="31"/>
      <c r="B26" s="30"/>
      <c r="D26" s="2">
        <v>2.5</v>
      </c>
      <c r="E26" s="7">
        <v>50281</v>
      </c>
    </row>
    <row r="27" spans="1:8" ht="15" thickBot="1" x14ac:dyDescent="0.4">
      <c r="A27" s="32" t="s">
        <v>37</v>
      </c>
      <c r="B27" s="30"/>
      <c r="D27" s="2">
        <v>3</v>
      </c>
      <c r="E27" s="7">
        <v>56438</v>
      </c>
    </row>
    <row r="28" spans="1:8" ht="15" thickBot="1" x14ac:dyDescent="0.4">
      <c r="A28" s="31" t="s">
        <v>55</v>
      </c>
      <c r="B28" s="30"/>
      <c r="D28" s="2">
        <v>4</v>
      </c>
      <c r="E28" s="7">
        <v>68752</v>
      </c>
    </row>
    <row r="29" spans="1:8" ht="15" thickBot="1" x14ac:dyDescent="0.4">
      <c r="A29" s="31" t="s">
        <v>56</v>
      </c>
      <c r="B29" s="30"/>
      <c r="D29" s="2">
        <v>5</v>
      </c>
      <c r="E29" s="7">
        <v>81066</v>
      </c>
    </row>
    <row r="30" spans="1:8" ht="15" thickBot="1" x14ac:dyDescent="0.4">
      <c r="A30" s="31" t="s">
        <v>46</v>
      </c>
      <c r="B30" s="30"/>
      <c r="D30" s="2">
        <v>6</v>
      </c>
      <c r="E30" s="7">
        <f>E29+6157*2</f>
        <v>93380</v>
      </c>
    </row>
    <row r="31" spans="1:8" ht="15" thickBot="1" x14ac:dyDescent="0.4">
      <c r="A31" s="31" t="s">
        <v>47</v>
      </c>
      <c r="B31" s="30"/>
      <c r="D31" s="2">
        <v>7</v>
      </c>
      <c r="E31" s="7">
        <f>E30+6157*2</f>
        <v>105694</v>
      </c>
    </row>
    <row r="32" spans="1:8" ht="15" customHeight="1" thickBot="1" x14ac:dyDescent="0.4">
      <c r="A32" s="26" t="s">
        <v>33</v>
      </c>
      <c r="B32" s="26" t="s">
        <v>39</v>
      </c>
    </row>
    <row r="33" spans="1:8" ht="15" customHeight="1" x14ac:dyDescent="0.35">
      <c r="A33" s="27" t="s">
        <v>34</v>
      </c>
      <c r="B33" s="28">
        <v>2400</v>
      </c>
      <c r="D33" s="50" t="s">
        <v>40</v>
      </c>
      <c r="E33" s="51"/>
      <c r="F33" s="51"/>
      <c r="G33" s="52"/>
      <c r="H33" s="47" t="s">
        <v>32</v>
      </c>
    </row>
    <row r="34" spans="1:8" ht="15" thickBot="1" x14ac:dyDescent="0.4">
      <c r="A34" s="27" t="s">
        <v>35</v>
      </c>
      <c r="B34" s="28">
        <v>4800</v>
      </c>
      <c r="D34" s="53"/>
      <c r="E34" s="54"/>
      <c r="F34" s="54"/>
      <c r="G34" s="55"/>
      <c r="H34" s="48"/>
    </row>
    <row r="35" spans="1:8" ht="15" thickBot="1" x14ac:dyDescent="0.4">
      <c r="A35" s="27" t="s">
        <v>38</v>
      </c>
      <c r="B35" s="28">
        <v>120</v>
      </c>
      <c r="D35" s="8"/>
      <c r="E35" s="44" t="s">
        <v>15</v>
      </c>
      <c r="F35" s="46"/>
      <c r="G35" s="9" t="s">
        <v>16</v>
      </c>
      <c r="H35" s="48"/>
    </row>
    <row r="36" spans="1:8" ht="15" thickBot="1" x14ac:dyDescent="0.4">
      <c r="D36" s="10" t="s">
        <v>23</v>
      </c>
      <c r="E36" s="2" t="s">
        <v>4</v>
      </c>
      <c r="F36" s="1" t="s">
        <v>5</v>
      </c>
      <c r="G36" s="1" t="s">
        <v>17</v>
      </c>
      <c r="H36" s="49"/>
    </row>
    <row r="37" spans="1:8" ht="15" thickBot="1" x14ac:dyDescent="0.4">
      <c r="D37" s="14" t="s">
        <v>18</v>
      </c>
      <c r="E37" s="12">
        <v>10000</v>
      </c>
      <c r="F37" s="13">
        <v>8000</v>
      </c>
      <c r="G37" s="3">
        <v>4000</v>
      </c>
      <c r="H37" s="13">
        <v>18000</v>
      </c>
    </row>
    <row r="38" spans="1:8" ht="15" thickBot="1" x14ac:dyDescent="0.4">
      <c r="D38" s="11" t="s">
        <v>19</v>
      </c>
      <c r="E38" s="12">
        <v>8000</v>
      </c>
      <c r="F38" s="13">
        <v>6500</v>
      </c>
      <c r="G38" s="3">
        <v>3000</v>
      </c>
      <c r="H38" s="13">
        <v>16000</v>
      </c>
    </row>
    <row r="39" spans="1:8" ht="15" thickBot="1" x14ac:dyDescent="0.4">
      <c r="D39" s="11" t="s">
        <v>20</v>
      </c>
      <c r="E39" s="12">
        <v>3000</v>
      </c>
      <c r="F39" s="13">
        <v>2500</v>
      </c>
      <c r="G39" s="3">
        <v>1500</v>
      </c>
      <c r="H39" s="13">
        <v>5000</v>
      </c>
    </row>
    <row r="40" spans="1:8" ht="15" thickBot="1" x14ac:dyDescent="0.4">
      <c r="D40" s="11" t="s">
        <v>21</v>
      </c>
      <c r="E40" s="12">
        <v>2500</v>
      </c>
      <c r="F40" s="13">
        <v>2000</v>
      </c>
      <c r="G40" s="3">
        <v>1000</v>
      </c>
      <c r="H40" s="13">
        <v>4000</v>
      </c>
    </row>
    <row r="41" spans="1:8" ht="15" thickBot="1" x14ac:dyDescent="0.4">
      <c r="D41" s="14" t="s">
        <v>22</v>
      </c>
      <c r="E41" s="12">
        <v>2000</v>
      </c>
      <c r="F41" s="13">
        <v>1200</v>
      </c>
      <c r="G41" s="3">
        <v>600</v>
      </c>
      <c r="H41" s="13">
        <v>4000</v>
      </c>
    </row>
  </sheetData>
  <mergeCells count="10">
    <mergeCell ref="G8:H8"/>
    <mergeCell ref="D7:H7"/>
    <mergeCell ref="H33:H36"/>
    <mergeCell ref="E35:F35"/>
    <mergeCell ref="D33:G34"/>
    <mergeCell ref="A1:B1"/>
    <mergeCell ref="A3:B3"/>
    <mergeCell ref="E20:E22"/>
    <mergeCell ref="D20:D21"/>
    <mergeCell ref="E8:F8"/>
  </mergeCells>
  <dataValidations disablePrompts="1" count="4">
    <dataValidation type="list" allowBlank="1" showInputMessage="1" showErrorMessage="1" sqref="B7" xr:uid="{DBFEB9BD-93B0-411B-9289-01E98751E16B}">
      <formula1>"Île-de-France, Hors Île-de-France"</formula1>
    </dataValidation>
    <dataValidation type="list" allowBlank="1" showInputMessage="1" showErrorMessage="1" sqref="B8" xr:uid="{773499FE-D18E-4229-8711-3A3AAE3F57C6}">
      <formula1>"1, 2, 3, 4, 5, 6, 7, 8,"</formula1>
    </dataValidation>
    <dataValidation type="list" allowBlank="1" showInputMessage="1" showErrorMessage="1" sqref="B14" xr:uid="{29E3A71B-938E-4334-98F0-B030C0C38C71}">
      <formula1>$D$23:$D$31</formula1>
    </dataValidation>
    <dataValidation type="list" allowBlank="1" showInputMessage="1" showErrorMessage="1" sqref="B18" xr:uid="{BF5E6CE7-6B59-4D5B-A395-B3D6B8985CA6}">
      <formula1>$D$37:$D$41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RICHARD</dc:creator>
  <cp:lastModifiedBy>Axel RICHARD</cp:lastModifiedBy>
  <dcterms:created xsi:type="dcterms:W3CDTF">2020-05-25T13:00:44Z</dcterms:created>
  <dcterms:modified xsi:type="dcterms:W3CDTF">2020-05-27T16:07:13Z</dcterms:modified>
</cp:coreProperties>
</file>